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Владелец\Desktop\Отчетные собрания\Собрание 2025 г\"/>
    </mc:Choice>
  </mc:AlternateContent>
  <xr:revisionPtr revIDLastSave="0" documentId="13_ncr:1_{0A79A3F5-C3F2-4824-91B6-FEAEF2E0B5B0}" xr6:coauthVersionLast="47" xr6:coauthVersionMax="47" xr10:uidLastSave="{00000000-0000-0000-0000-000000000000}"/>
  <bookViews>
    <workbookView xWindow="-108" yWindow="-108" windowWidth="23256" windowHeight="12576" xr2:uid="{DDF4C771-C038-486D-B883-31DDE65F8D13}"/>
  </bookViews>
  <sheets>
    <sheet name="2024г." sheetId="1" r:id="rId1"/>
  </sheets>
  <externalReferences>
    <externalReference r:id="rId2"/>
  </externalReferenc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E18" i="1"/>
  <c r="D18" i="1"/>
  <c r="H18" i="1" s="1"/>
  <c r="G17" i="1"/>
  <c r="E17" i="1"/>
  <c r="F17" i="1" s="1"/>
  <c r="D17" i="1"/>
  <c r="H17" i="1" s="1"/>
  <c r="G16" i="1"/>
  <c r="F16" i="1"/>
  <c r="E16" i="1"/>
  <c r="E19" i="1" s="1"/>
  <c r="D16" i="1"/>
  <c r="H16" i="1" s="1"/>
  <c r="G15" i="1"/>
  <c r="G20" i="1" s="1"/>
  <c r="G14" i="1"/>
  <c r="E14" i="1"/>
  <c r="D14" i="1"/>
  <c r="H14" i="1" s="1"/>
  <c r="G13" i="1"/>
  <c r="E13" i="1"/>
  <c r="F13" i="1" s="1"/>
  <c r="D13" i="1"/>
  <c r="H13" i="1" s="1"/>
  <c r="G12" i="1"/>
  <c r="F12" i="1"/>
  <c r="E12" i="1"/>
  <c r="E15" i="1" s="1"/>
  <c r="E20" i="1" s="1"/>
  <c r="D12" i="1"/>
  <c r="H12" i="1" s="1"/>
  <c r="G9" i="1"/>
  <c r="E9" i="1"/>
  <c r="D9" i="1"/>
  <c r="F9" i="1" s="1"/>
  <c r="G8" i="1"/>
  <c r="E8" i="1"/>
  <c r="F8" i="1" s="1"/>
  <c r="D8" i="1"/>
  <c r="H8" i="1" s="1"/>
  <c r="G7" i="1"/>
  <c r="F7" i="1"/>
  <c r="F10" i="1" s="1"/>
  <c r="E7" i="1"/>
  <c r="E10" i="1" s="1"/>
  <c r="D7" i="1"/>
  <c r="H7" i="1" s="1"/>
  <c r="G6" i="1"/>
  <c r="G11" i="1" s="1"/>
  <c r="G5" i="1"/>
  <c r="E5" i="1"/>
  <c r="D5" i="1"/>
  <c r="F5" i="1" s="1"/>
  <c r="G4" i="1"/>
  <c r="E4" i="1"/>
  <c r="F4" i="1" s="1"/>
  <c r="D4" i="1"/>
  <c r="H4" i="1" s="1"/>
  <c r="G3" i="1"/>
  <c r="F3" i="1"/>
  <c r="E3" i="1"/>
  <c r="E6" i="1" s="1"/>
  <c r="D3" i="1"/>
  <c r="H3" i="1" s="1"/>
  <c r="H19" i="1" l="1"/>
  <c r="E21" i="1"/>
  <c r="E11" i="1"/>
  <c r="H15" i="1"/>
  <c r="H20" i="1" s="1"/>
  <c r="F6" i="1"/>
  <c r="F11" i="1" s="1"/>
  <c r="G21" i="1"/>
  <c r="D19" i="1"/>
  <c r="H5" i="1"/>
  <c r="H6" i="1" s="1"/>
  <c r="H11" i="1" s="1"/>
  <c r="H9" i="1"/>
  <c r="H10" i="1" s="1"/>
  <c r="D6" i="1"/>
  <c r="D10" i="1"/>
  <c r="D15" i="1"/>
  <c r="D20" i="1" s="1"/>
  <c r="F14" i="1"/>
  <c r="F15" i="1" s="1"/>
  <c r="F18" i="1"/>
  <c r="F19" i="1" s="1"/>
  <c r="F20" i="1" l="1"/>
  <c r="F21" i="1" s="1"/>
  <c r="H21" i="1" s="1"/>
  <c r="D11" i="1"/>
</calcChain>
</file>

<file path=xl/sharedStrings.xml><?xml version="1.0" encoding="utf-8"?>
<sst xmlns="http://schemas.openxmlformats.org/spreadsheetml/2006/main" count="28" uniqueCount="28">
  <si>
    <t xml:space="preserve">Сводная ведомость движение денежных средств по "Статье содержание и ремонт" за 2024 г. </t>
  </si>
  <si>
    <t>№ п/п</t>
  </si>
  <si>
    <t>Тариф</t>
  </si>
  <si>
    <t>Общая площадь</t>
  </si>
  <si>
    <t>Выставлено собственникам по факту</t>
  </si>
  <si>
    <t>Дополнительные доходы</t>
  </si>
  <si>
    <t>Всего доход</t>
  </si>
  <si>
    <t>Текущие расходы</t>
  </si>
  <si>
    <t>Разница</t>
  </si>
  <si>
    <t>Январь</t>
  </si>
  <si>
    <t>Февраль</t>
  </si>
  <si>
    <t>Март</t>
  </si>
  <si>
    <t>1 квартал</t>
  </si>
  <si>
    <t>Апрель</t>
  </si>
  <si>
    <t>Май</t>
  </si>
  <si>
    <t>Июнь</t>
  </si>
  <si>
    <t>2 квартал</t>
  </si>
  <si>
    <t>За - 1 полугодие</t>
  </si>
  <si>
    <t>Июль</t>
  </si>
  <si>
    <t>Август</t>
  </si>
  <si>
    <t>Сентябрь</t>
  </si>
  <si>
    <t>3 квартал</t>
  </si>
  <si>
    <t>Октябрь</t>
  </si>
  <si>
    <t>Ноябрь</t>
  </si>
  <si>
    <t xml:space="preserve">Декабрь </t>
  </si>
  <si>
    <t xml:space="preserve">4 квартал </t>
  </si>
  <si>
    <t>За - 2  полугодие</t>
  </si>
  <si>
    <t>Итого за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</si>
</sst>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wrapText="1"/>
    </xf>
    <xf numFmtId="2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2" fontId="5" fillId="3" borderId="9" xfId="0" applyNumberFormat="1" applyFont="1" applyFill="1" applyBorder="1" applyAlignment="1">
      <alignment horizontal="center" vertical="center" wrapText="1"/>
    </xf>
    <xf numFmtId="4" fontId="4" fillId="3" borderId="6" xfId="0" applyNumberFormat="1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4" fontId="5" fillId="3" borderId="9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6" fillId="4" borderId="7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2" fontId="5" fillId="4" borderId="9" xfId="0" applyNumberFormat="1" applyFont="1" applyFill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wrapText="1"/>
    </xf>
    <xf numFmtId="0" fontId="1" fillId="4" borderId="16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2" fontId="6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2" fontId="5" fillId="4" borderId="18" xfId="0" applyNumberFormat="1" applyFont="1" applyFill="1" applyBorder="1" applyAlignment="1">
      <alignment horizontal="center" vertical="center" wrapText="1"/>
    </xf>
    <xf numFmtId="4" fontId="5" fillId="4" borderId="1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4" fillId="4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42;&#1083;&#1072;&#1076;&#1077;&#1083;&#1077;&#1094;\Documents\&#1040;&#1051;&#1051;&#1040;\&#1054;&#1090;&#1095;&#1077;&#1090;%20&#1058;&#1057;&#1046;%20&#1079;&#1072;%202024&#1075;&#1086;&#1076;\&#1057;&#1086;&#1076;%20&#1080;%20&#1056;&#1077;&#1084;%202024%20&#1075;&#1086;&#1076;%20&#1087;&#1086;&#1084;&#1077;&#1089;&#1103;&#1095;&#1085;&#1086;.xlsx" TargetMode="External"/><Relationship Id="rId1" Type="http://schemas.openxmlformats.org/officeDocument/2006/relationships/externalLinkPath" Target="/Users/&#1042;&#1083;&#1072;&#1076;&#1077;&#1083;&#1077;&#1094;/Documents/&#1040;&#1051;&#1051;&#1040;/&#1054;&#1090;&#1095;&#1077;&#1090;%20&#1058;&#1057;&#1046;%20&#1079;&#1072;%202024&#1075;&#1086;&#1076;/&#1057;&#1086;&#1076;%20&#1080;%20&#1056;&#1077;&#1084;%202024%20&#1075;&#1086;&#1076;%20&#1087;&#1086;&#1084;&#1077;&#1089;&#1103;&#1095;&#1085;&#10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янв24"/>
      <sheetName val="фев24"/>
      <sheetName val="март24"/>
      <sheetName val="апр24"/>
      <sheetName val="май24"/>
      <sheetName val="июнь24"/>
      <sheetName val="июль24"/>
      <sheetName val="авг24"/>
      <sheetName val="сент24"/>
      <sheetName val="окт24"/>
      <sheetName val="нояб24"/>
      <sheetName val="дек24"/>
      <sheetName val="Сводная за год24"/>
      <sheetName val="ФОТ24гШтат"/>
      <sheetName val="Договора 2024"/>
      <sheetName val="ФОТ25гШтат план"/>
    </sheetNames>
    <sheetDataSet>
      <sheetData sheetId="0">
        <row r="36">
          <cell r="E36">
            <v>366065.73999999993</v>
          </cell>
        </row>
        <row r="45">
          <cell r="E45">
            <v>24293.97</v>
          </cell>
        </row>
      </sheetData>
      <sheetData sheetId="1">
        <row r="40">
          <cell r="E40">
            <v>346484.83999999997</v>
          </cell>
        </row>
        <row r="49">
          <cell r="E49">
            <v>24312.68</v>
          </cell>
        </row>
      </sheetData>
      <sheetData sheetId="2">
        <row r="38">
          <cell r="E38">
            <v>533017.30000000005</v>
          </cell>
        </row>
        <row r="47">
          <cell r="E47">
            <v>25911.11</v>
          </cell>
        </row>
      </sheetData>
      <sheetData sheetId="3">
        <row r="39">
          <cell r="E39">
            <v>425561.96399999998</v>
          </cell>
        </row>
        <row r="50">
          <cell r="E50">
            <v>28664.730000000003</v>
          </cell>
        </row>
      </sheetData>
      <sheetData sheetId="4">
        <row r="37">
          <cell r="E37">
            <v>379805.12000000005</v>
          </cell>
        </row>
        <row r="48">
          <cell r="E48">
            <v>30299.41</v>
          </cell>
        </row>
      </sheetData>
      <sheetData sheetId="5">
        <row r="43">
          <cell r="E43">
            <v>678817.50145999994</v>
          </cell>
        </row>
        <row r="53">
          <cell r="E53">
            <v>26870.05</v>
          </cell>
        </row>
      </sheetData>
      <sheetData sheetId="6">
        <row r="40">
          <cell r="E40">
            <v>351296.56224000012</v>
          </cell>
        </row>
        <row r="50">
          <cell r="E50">
            <v>29641.599999999999</v>
          </cell>
        </row>
      </sheetData>
      <sheetData sheetId="7">
        <row r="38">
          <cell r="E38">
            <v>332650.67600000004</v>
          </cell>
        </row>
        <row r="48">
          <cell r="E48">
            <v>25452.91</v>
          </cell>
        </row>
      </sheetData>
      <sheetData sheetId="8">
        <row r="35">
          <cell r="E35">
            <v>374228.51399999997</v>
          </cell>
        </row>
        <row r="45">
          <cell r="E45">
            <v>28020.77</v>
          </cell>
        </row>
      </sheetData>
      <sheetData sheetId="9">
        <row r="36">
          <cell r="E36">
            <v>409424.234</v>
          </cell>
        </row>
        <row r="48">
          <cell r="E48">
            <v>68429.41</v>
          </cell>
        </row>
      </sheetData>
      <sheetData sheetId="10">
        <row r="35">
          <cell r="E35">
            <v>348360.38986000005</v>
          </cell>
        </row>
        <row r="47">
          <cell r="E47">
            <v>46511.85</v>
          </cell>
        </row>
      </sheetData>
      <sheetData sheetId="11">
        <row r="33">
          <cell r="E33">
            <v>314212.46799999999</v>
          </cell>
        </row>
        <row r="43">
          <cell r="E43">
            <v>26435.260000000002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657A5-CBFB-4A8A-B924-D6FA6CE42338}">
  <dimension ref="A1:H21"/>
  <sheetViews>
    <sheetView tabSelected="1" topLeftCell="A4" workbookViewId="0">
      <selection activeCell="J18" sqref="J18"/>
    </sheetView>
  </sheetViews>
  <sheetFormatPr defaultRowHeight="14.4" x14ac:dyDescent="0.3"/>
  <cols>
    <col min="1" max="1" width="16.33203125" customWidth="1"/>
    <col min="2" max="2" width="12.33203125" customWidth="1"/>
    <col min="3" max="3" width="16.6640625" customWidth="1"/>
    <col min="4" max="4" width="15" customWidth="1"/>
    <col min="5" max="5" width="18.6640625" customWidth="1"/>
    <col min="6" max="6" width="15.109375" customWidth="1"/>
    <col min="7" max="7" width="13.33203125" customWidth="1"/>
    <col min="8" max="8" width="17.5546875" customWidth="1"/>
  </cols>
  <sheetData>
    <row r="1" spans="1:8" ht="16.5" customHeight="1" thickBot="1" x14ac:dyDescent="0.35">
      <c r="A1" s="51" t="s">
        <v>0</v>
      </c>
      <c r="B1" s="51"/>
      <c r="C1" s="51"/>
      <c r="D1" s="51"/>
      <c r="E1" s="51"/>
      <c r="F1" s="51"/>
      <c r="G1" s="51"/>
      <c r="H1" s="51"/>
    </row>
    <row r="2" spans="1:8" ht="46.8" x14ac:dyDescent="0.3">
      <c r="A2" s="1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4" t="s">
        <v>6</v>
      </c>
      <c r="G2" s="5" t="s">
        <v>7</v>
      </c>
      <c r="H2" s="6" t="s">
        <v>8</v>
      </c>
    </row>
    <row r="3" spans="1:8" ht="15.6" x14ac:dyDescent="0.3">
      <c r="A3" s="7" t="s">
        <v>9</v>
      </c>
      <c r="B3" s="8">
        <v>25</v>
      </c>
      <c r="C3" s="9">
        <v>12868.9</v>
      </c>
      <c r="D3" s="10">
        <f>SUM(B3*C3)</f>
        <v>321722.5</v>
      </c>
      <c r="E3" s="11">
        <f>[1]янв24!E45</f>
        <v>24293.97</v>
      </c>
      <c r="F3" s="12">
        <f>SUM(D3+E3)</f>
        <v>346016.47</v>
      </c>
      <c r="G3" s="13">
        <f>[1]янв24!E36</f>
        <v>366065.73999999993</v>
      </c>
      <c r="H3" s="14">
        <f>SUM(D3+E3-G3)</f>
        <v>-20049.26999999996</v>
      </c>
    </row>
    <row r="4" spans="1:8" ht="15.6" x14ac:dyDescent="0.3">
      <c r="A4" s="15" t="s">
        <v>10</v>
      </c>
      <c r="B4" s="8">
        <v>25</v>
      </c>
      <c r="C4" s="9">
        <v>12868.9</v>
      </c>
      <c r="D4" s="10">
        <f t="shared" ref="D4:D5" si="0">SUM(B4*C4)</f>
        <v>321722.5</v>
      </c>
      <c r="E4" s="11">
        <f>[1]фев24!E49</f>
        <v>24312.68</v>
      </c>
      <c r="F4" s="12">
        <f>SUM(D4+E4)</f>
        <v>346035.18</v>
      </c>
      <c r="G4" s="13">
        <f>[1]фев24!E40</f>
        <v>346484.83999999997</v>
      </c>
      <c r="H4" s="14">
        <f>SUM(D4+E4-G4)</f>
        <v>-449.65999999997439</v>
      </c>
    </row>
    <row r="5" spans="1:8" ht="15.6" x14ac:dyDescent="0.3">
      <c r="A5" s="15" t="s">
        <v>11</v>
      </c>
      <c r="B5" s="8">
        <v>25</v>
      </c>
      <c r="C5" s="9">
        <v>12868.9</v>
      </c>
      <c r="D5" s="10">
        <f t="shared" si="0"/>
        <v>321722.5</v>
      </c>
      <c r="E5" s="11">
        <f>[1]март24!E47</f>
        <v>25911.11</v>
      </c>
      <c r="F5" s="12">
        <f>SUM(D5+E5)</f>
        <v>347633.61</v>
      </c>
      <c r="G5" s="13">
        <f>[1]март24!E38</f>
        <v>533017.30000000005</v>
      </c>
      <c r="H5" s="14">
        <f>SUM(D5+E5-G5)</f>
        <v>-185383.69000000006</v>
      </c>
    </row>
    <row r="6" spans="1:8" ht="15.6" x14ac:dyDescent="0.3">
      <c r="A6" s="16" t="s">
        <v>12</v>
      </c>
      <c r="B6" s="17"/>
      <c r="C6" s="18"/>
      <c r="D6" s="19">
        <f>SUM(D3:D5)</f>
        <v>965167.5</v>
      </c>
      <c r="E6" s="20">
        <f>SUM(E3:E5)</f>
        <v>74517.760000000009</v>
      </c>
      <c r="F6" s="21">
        <f>SUM(F3:F5)</f>
        <v>1039685.2599999999</v>
      </c>
      <c r="G6" s="22">
        <f>SUM(G3:G5)</f>
        <v>1245567.8799999999</v>
      </c>
      <c r="H6" s="23">
        <f>SUM(H3:H5)</f>
        <v>-205882.62</v>
      </c>
    </row>
    <row r="7" spans="1:8" ht="15.6" x14ac:dyDescent="0.3">
      <c r="A7" s="15" t="s">
        <v>13</v>
      </c>
      <c r="B7" s="8">
        <v>25</v>
      </c>
      <c r="C7" s="9">
        <v>12868.9</v>
      </c>
      <c r="D7" s="10">
        <f>SUM(B7*C7)</f>
        <v>321722.5</v>
      </c>
      <c r="E7" s="11">
        <f>[1]апр24!E50</f>
        <v>28664.730000000003</v>
      </c>
      <c r="F7" s="12">
        <f>SUM(D7+E7)</f>
        <v>350387.23</v>
      </c>
      <c r="G7" s="13">
        <f>[1]апр24!E39</f>
        <v>425561.96399999998</v>
      </c>
      <c r="H7" s="14">
        <f>SUM(D7+E7-G7)</f>
        <v>-75174.733999999997</v>
      </c>
    </row>
    <row r="8" spans="1:8" ht="15.6" x14ac:dyDescent="0.3">
      <c r="A8" s="15" t="s">
        <v>14</v>
      </c>
      <c r="B8" s="8">
        <v>25</v>
      </c>
      <c r="C8" s="9">
        <v>12868.9</v>
      </c>
      <c r="D8" s="10">
        <f>B8*C8</f>
        <v>321722.5</v>
      </c>
      <c r="E8" s="11">
        <f>[1]май24!E48</f>
        <v>30299.41</v>
      </c>
      <c r="F8" s="12">
        <f>SUM(D8+E8)</f>
        <v>352021.91</v>
      </c>
      <c r="G8" s="24">
        <f>[1]май24!E37</f>
        <v>379805.12000000005</v>
      </c>
      <c r="H8" s="14">
        <f>SUM(D8+E8-G8)</f>
        <v>-27783.210000000079</v>
      </c>
    </row>
    <row r="9" spans="1:8" ht="15.6" x14ac:dyDescent="0.3">
      <c r="A9" s="15" t="s">
        <v>15</v>
      </c>
      <c r="B9" s="8">
        <v>25</v>
      </c>
      <c r="C9" s="9">
        <v>12868.9</v>
      </c>
      <c r="D9" s="10">
        <f>B9*C9</f>
        <v>321722.5</v>
      </c>
      <c r="E9" s="11">
        <f>[1]июнь24!E53</f>
        <v>26870.05</v>
      </c>
      <c r="F9" s="12">
        <f t="shared" ref="F9" si="1">SUM(D9+E9)</f>
        <v>348592.55</v>
      </c>
      <c r="G9" s="25">
        <f>[1]июнь24!E43</f>
        <v>678817.50145999994</v>
      </c>
      <c r="H9" s="14">
        <f>SUM(D9+E9-G9)</f>
        <v>-330224.95145999995</v>
      </c>
    </row>
    <row r="10" spans="1:8" ht="15.6" x14ac:dyDescent="0.3">
      <c r="A10" s="16" t="s">
        <v>16</v>
      </c>
      <c r="B10" s="17"/>
      <c r="C10" s="18"/>
      <c r="D10" s="19">
        <f>SUM(D7:D9)</f>
        <v>965167.5</v>
      </c>
      <c r="E10" s="20">
        <f>SUM(E7:E9)</f>
        <v>85834.19</v>
      </c>
      <c r="F10" s="26">
        <f>SUM(F7:F9)</f>
        <v>1051001.69</v>
      </c>
      <c r="G10" s="27">
        <v>1484184.58</v>
      </c>
      <c r="H10" s="23">
        <f>SUM(H7:H9)</f>
        <v>-433182.89546000003</v>
      </c>
    </row>
    <row r="11" spans="1:8" ht="31.2" x14ac:dyDescent="0.3">
      <c r="A11" s="28" t="s">
        <v>17</v>
      </c>
      <c r="B11" s="29"/>
      <c r="C11" s="30"/>
      <c r="D11" s="31">
        <f>SUM(D6+D10)</f>
        <v>1930335</v>
      </c>
      <c r="E11" s="32">
        <f>E6+E10</f>
        <v>160351.95000000001</v>
      </c>
      <c r="F11" s="33">
        <f>SUM(F6+F10)</f>
        <v>2090686.9499999997</v>
      </c>
      <c r="G11" s="34">
        <f>G6+G10</f>
        <v>2729752.46</v>
      </c>
      <c r="H11" s="35">
        <f>SUM(H6+H10)</f>
        <v>-639065.51546000002</v>
      </c>
    </row>
    <row r="12" spans="1:8" ht="15.6" x14ac:dyDescent="0.3">
      <c r="A12" s="15" t="s">
        <v>18</v>
      </c>
      <c r="B12" s="8">
        <v>25</v>
      </c>
      <c r="C12" s="9">
        <v>12868.9</v>
      </c>
      <c r="D12" s="10">
        <f>B12*C12</f>
        <v>321722.5</v>
      </c>
      <c r="E12" s="36">
        <f>[1]июль24!E50</f>
        <v>29641.599999999999</v>
      </c>
      <c r="F12" s="12">
        <f t="shared" ref="F12:F18" si="2">SUM(D12+E12)</f>
        <v>351364.1</v>
      </c>
      <c r="G12" s="25">
        <f>[1]июль24!E40</f>
        <v>351296.56224000012</v>
      </c>
      <c r="H12" s="14">
        <f>SUM(D12+E12-G12)</f>
        <v>67.537759999861009</v>
      </c>
    </row>
    <row r="13" spans="1:8" ht="15.6" x14ac:dyDescent="0.3">
      <c r="A13" s="15" t="s">
        <v>19</v>
      </c>
      <c r="B13" s="8">
        <v>25</v>
      </c>
      <c r="C13" s="9">
        <v>12868.9</v>
      </c>
      <c r="D13" s="10">
        <f t="shared" ref="D13:D18" si="3">B13*C13</f>
        <v>321722.5</v>
      </c>
      <c r="E13" s="37">
        <f>[1]авг24!E48</f>
        <v>25452.91</v>
      </c>
      <c r="F13" s="12">
        <f t="shared" si="2"/>
        <v>347175.41</v>
      </c>
      <c r="G13" s="38">
        <f>[1]авг24!E38</f>
        <v>332650.67600000004</v>
      </c>
      <c r="H13" s="14">
        <f>SUM(D13+E13-G13)</f>
        <v>14524.733999999939</v>
      </c>
    </row>
    <row r="14" spans="1:8" ht="15.6" x14ac:dyDescent="0.3">
      <c r="A14" s="15" t="s">
        <v>20</v>
      </c>
      <c r="B14" s="8">
        <v>25</v>
      </c>
      <c r="C14" s="9">
        <v>12868.9</v>
      </c>
      <c r="D14" s="10">
        <f t="shared" si="3"/>
        <v>321722.5</v>
      </c>
      <c r="E14" s="39">
        <f>[1]сент24!E45</f>
        <v>28020.77</v>
      </c>
      <c r="F14" s="12">
        <f t="shared" si="2"/>
        <v>349743.27</v>
      </c>
      <c r="G14" s="13">
        <f>[1]сент24!E35</f>
        <v>374228.51399999997</v>
      </c>
      <c r="H14" s="14">
        <f>SUM(D14+E14-G14)</f>
        <v>-24485.243999999948</v>
      </c>
    </row>
    <row r="15" spans="1:8" ht="15.6" x14ac:dyDescent="0.3">
      <c r="A15" s="16" t="s">
        <v>21</v>
      </c>
      <c r="B15" s="17"/>
      <c r="C15" s="18"/>
      <c r="D15" s="40">
        <f>SUM(D12:D14)</f>
        <v>965167.5</v>
      </c>
      <c r="E15" s="20">
        <f>SUM(E12:E14)</f>
        <v>83115.28</v>
      </c>
      <c r="F15" s="26">
        <f>SUM(F12:F14)</f>
        <v>1048282.78</v>
      </c>
      <c r="G15" s="22">
        <f>SUM(G12:G14)</f>
        <v>1058175.7522400001</v>
      </c>
      <c r="H15" s="23">
        <f>SUM(H12:H14)</f>
        <v>-9892.9722400001483</v>
      </c>
    </row>
    <row r="16" spans="1:8" ht="15.6" x14ac:dyDescent="0.3">
      <c r="A16" s="15" t="s">
        <v>22</v>
      </c>
      <c r="B16" s="8">
        <v>25</v>
      </c>
      <c r="C16" s="9">
        <v>12868.9</v>
      </c>
      <c r="D16" s="10">
        <f t="shared" si="3"/>
        <v>321722.5</v>
      </c>
      <c r="E16" s="11">
        <f>[1]окт24!E48</f>
        <v>68429.41</v>
      </c>
      <c r="F16" s="12">
        <f t="shared" si="2"/>
        <v>390151.91000000003</v>
      </c>
      <c r="G16" s="13">
        <f>[1]окт24!E36</f>
        <v>409424.234</v>
      </c>
      <c r="H16" s="14">
        <f>SUM(D16+E16-G16)</f>
        <v>-19272.323999999964</v>
      </c>
    </row>
    <row r="17" spans="1:8" ht="15.6" x14ac:dyDescent="0.3">
      <c r="A17" s="15" t="s">
        <v>23</v>
      </c>
      <c r="B17" s="8">
        <v>25</v>
      </c>
      <c r="C17" s="9">
        <v>12868.9</v>
      </c>
      <c r="D17" s="10">
        <f t="shared" si="3"/>
        <v>321722.5</v>
      </c>
      <c r="E17" s="11">
        <f>[1]нояб24!E47</f>
        <v>46511.85</v>
      </c>
      <c r="F17" s="12">
        <f t="shared" si="2"/>
        <v>368234.35</v>
      </c>
      <c r="G17" s="13">
        <f>[1]нояб24!E35</f>
        <v>348360.38986000005</v>
      </c>
      <c r="H17" s="14">
        <f>SUM(D17+E17-G17)</f>
        <v>19873.960139999923</v>
      </c>
    </row>
    <row r="18" spans="1:8" ht="15.6" x14ac:dyDescent="0.3">
      <c r="A18" s="15" t="s">
        <v>24</v>
      </c>
      <c r="B18" s="8">
        <v>25</v>
      </c>
      <c r="C18" s="9">
        <v>12868.9</v>
      </c>
      <c r="D18" s="10">
        <f t="shared" si="3"/>
        <v>321722.5</v>
      </c>
      <c r="E18" s="11">
        <f>[1]дек24!E43</f>
        <v>26435.260000000002</v>
      </c>
      <c r="F18" s="12">
        <f t="shared" si="2"/>
        <v>348157.76</v>
      </c>
      <c r="G18" s="13">
        <f>[1]дек24!E33</f>
        <v>314212.46799999999</v>
      </c>
      <c r="H18" s="14">
        <f>SUM(D18+E18-G18)</f>
        <v>33945.292000000016</v>
      </c>
    </row>
    <row r="19" spans="1:8" ht="15.6" x14ac:dyDescent="0.3">
      <c r="A19" s="16" t="s">
        <v>25</v>
      </c>
      <c r="B19" s="17"/>
      <c r="C19" s="18"/>
      <c r="D19" s="41">
        <f>SUM(D16:D18)</f>
        <v>965167.5</v>
      </c>
      <c r="E19" s="20">
        <f>SUM(E16:E18)</f>
        <v>141376.52000000002</v>
      </c>
      <c r="F19" s="26">
        <f>SUM(F16:F18)</f>
        <v>1106544.02</v>
      </c>
      <c r="G19" s="22">
        <f>SUM(G16:G18)</f>
        <v>1071997.09186</v>
      </c>
      <c r="H19" s="23">
        <f>SUM(H16:H18)</f>
        <v>34546.928139999975</v>
      </c>
    </row>
    <row r="20" spans="1:8" ht="31.2" x14ac:dyDescent="0.3">
      <c r="A20" s="28" t="s">
        <v>26</v>
      </c>
      <c r="B20" s="29"/>
      <c r="C20" s="30"/>
      <c r="D20" s="42">
        <f>SUM(D15+D19)</f>
        <v>1930335</v>
      </c>
      <c r="E20" s="32">
        <f>SUM(E15+E19)</f>
        <v>224491.80000000002</v>
      </c>
      <c r="F20" s="33">
        <f>SUM(F15+F19)</f>
        <v>2154826.7999999998</v>
      </c>
      <c r="G20" s="43">
        <f>G15+G19</f>
        <v>2130172.8441000003</v>
      </c>
      <c r="H20" s="35">
        <f>SUM(H15+H19)</f>
        <v>24653.955899999826</v>
      </c>
    </row>
    <row r="21" spans="1:8" ht="16.2" thickBot="1" x14ac:dyDescent="0.35">
      <c r="A21" s="44" t="s">
        <v>27</v>
      </c>
      <c r="B21" s="45"/>
      <c r="C21" s="46"/>
      <c r="D21" s="47">
        <v>3860715</v>
      </c>
      <c r="E21" s="48">
        <f>SUM(E6+E10+E15+E19)</f>
        <v>384843.75</v>
      </c>
      <c r="F21" s="49">
        <f>SUM(F20+F11)</f>
        <v>4245513.75</v>
      </c>
      <c r="G21" s="52">
        <f>G11+G20</f>
        <v>4859925.3041000003</v>
      </c>
      <c r="H21" s="50">
        <f>F21-G21</f>
        <v>-614411.5541000003</v>
      </c>
    </row>
  </sheetData>
  <mergeCells count="1">
    <mergeCell ref="A1:H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2024г.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Владелец</dc:creator>
  <cp:lastModifiedBy>Владелец</cp:lastModifiedBy>
  <cp:lastPrinted>2025-02-12T09:05:32Z</cp:lastPrinted>
  <dcterms:created xsi:type="dcterms:W3CDTF">2025-02-07T08:05:03Z</dcterms:created>
  <dcterms:modified xsi:type="dcterms:W3CDTF">2025-02-16T11:47:50Z</dcterms:modified>
</cp:coreProperties>
</file>